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20" windowHeight="5460" activeTab="0"/>
  </bookViews>
  <sheets>
    <sheet name="СКУД и ОС" sheetId="1" r:id="rId1"/>
    <sheet name="Пож." sheetId="2" r:id="rId2"/>
  </sheets>
  <definedNames>
    <definedName name="Z_6404392B_2E57_423C_B521_85407032C259_.wvu.Cols" localSheetId="1" hidden="1">'Пож.'!$D:$F</definedName>
    <definedName name="Z_6404392B_2E57_423C_B521_85407032C259_.wvu.Cols" localSheetId="0" hidden="1">'СКУД и ОС'!$F:$J</definedName>
    <definedName name="Z_6404392B_2E57_423C_B521_85407032C259_.wvu.Rows" localSheetId="0" hidden="1">'СКУД и ОС'!$7:$7,'СКУД и ОС'!$11:$13</definedName>
  </definedNames>
  <calcPr fullCalcOnLoad="1"/>
</workbook>
</file>

<file path=xl/sharedStrings.xml><?xml version="1.0" encoding="utf-8"?>
<sst xmlns="http://schemas.openxmlformats.org/spreadsheetml/2006/main" count="45" uniqueCount="42">
  <si>
    <t>Требуемое число шлейфов охраны</t>
  </si>
  <si>
    <t>Результаты</t>
  </si>
  <si>
    <t>ячейки для промежуточных результатов</t>
  </si>
  <si>
    <t>БУ</t>
  </si>
  <si>
    <t>АД02</t>
  </si>
  <si>
    <t>АД04</t>
  </si>
  <si>
    <t>остаток входов</t>
  </si>
  <si>
    <t>остаток выходов</t>
  </si>
  <si>
    <t>промежуточные итоги</t>
  </si>
  <si>
    <t xml:space="preserve">Требуемый тип и количество БПОС </t>
  </si>
  <si>
    <t xml:space="preserve">Количество турникетов, калиток, шлагбаумов      </t>
  </si>
  <si>
    <r>
      <rPr>
        <b/>
        <i/>
        <sz val="16"/>
        <rFont val="Calibri"/>
        <family val="2"/>
      </rPr>
      <t>Исходные данные</t>
    </r>
    <r>
      <rPr>
        <sz val="16"/>
        <rFont val="Calibri"/>
        <family val="2"/>
      </rPr>
      <t>.</t>
    </r>
  </si>
  <si>
    <t>Введите данные объекта</t>
  </si>
  <si>
    <t xml:space="preserve">Примечания: </t>
  </si>
  <si>
    <t>1.Команды и датчики необходимые для работы СКУД не учитывать.</t>
  </si>
  <si>
    <t>Результаты расчета</t>
  </si>
  <si>
    <t>Требуемое количество  шлейфов пожарной сигнализации</t>
  </si>
  <si>
    <t>Промежуточные результаты</t>
  </si>
  <si>
    <t>Исходные данные</t>
  </si>
  <si>
    <t>Всего шлейфов</t>
  </si>
  <si>
    <t>Всего АД04</t>
  </si>
  <si>
    <t>Всего АД02</t>
  </si>
  <si>
    <t>Тип БПОС</t>
  </si>
  <si>
    <t>Всего БУ</t>
  </si>
  <si>
    <t>Количество АD02</t>
  </si>
  <si>
    <t>Количество АD04</t>
  </si>
  <si>
    <r>
      <t xml:space="preserve">Требуемое число    </t>
    </r>
    <r>
      <rPr>
        <b/>
        <sz val="14"/>
        <rFont val="Calibri"/>
        <family val="2"/>
      </rPr>
      <t xml:space="preserve">AD02  </t>
    </r>
    <r>
      <rPr>
        <b/>
        <sz val="11"/>
        <rFont val="Calibri"/>
        <family val="2"/>
      </rPr>
      <t xml:space="preserve">            ----&gt;</t>
    </r>
  </si>
  <si>
    <r>
      <t xml:space="preserve">Требуемое число   </t>
    </r>
    <r>
      <rPr>
        <b/>
        <sz val="14"/>
        <rFont val="Calibri"/>
        <family val="2"/>
      </rPr>
      <t xml:space="preserve"> AD04   </t>
    </r>
    <r>
      <rPr>
        <b/>
        <sz val="11"/>
        <rFont val="Calibri"/>
        <family val="2"/>
      </rPr>
      <t xml:space="preserve">             ----&gt;</t>
    </r>
  </si>
  <si>
    <r>
      <t xml:space="preserve">Требуемое число  </t>
    </r>
    <r>
      <rPr>
        <b/>
        <sz val="14"/>
        <rFont val="Calibri"/>
        <family val="2"/>
      </rPr>
      <t xml:space="preserve">  БУ882</t>
    </r>
    <r>
      <rPr>
        <b/>
        <sz val="11"/>
        <rFont val="Calibri"/>
        <family val="2"/>
      </rPr>
      <t xml:space="preserve">            ---&gt;</t>
    </r>
  </si>
  <si>
    <r>
      <t xml:space="preserve">Требуемое число   </t>
    </r>
    <r>
      <rPr>
        <b/>
        <sz val="14"/>
        <rFont val="Calibri"/>
        <family val="2"/>
      </rPr>
      <t xml:space="preserve"> БУ800 </t>
    </r>
    <r>
      <rPr>
        <b/>
        <sz val="11"/>
        <rFont val="Calibri"/>
        <family val="2"/>
      </rPr>
      <t xml:space="preserve">         ----&gt;</t>
    </r>
  </si>
  <si>
    <t>Количество БУ800F</t>
  </si>
  <si>
    <t xml:space="preserve">Количество дверей со входом по карточке и выходом по кнопке                                 </t>
  </si>
  <si>
    <t xml:space="preserve">Количество дверей со входом  и выходом по карточке  </t>
  </si>
  <si>
    <t>Количество выдаваемых команд    (типа сухой контакт с нагрузочной  способностью 100 мА, 28 В)        для аппаратной интеграции с другими системами</t>
  </si>
  <si>
    <t>Количество выдаваемых команд  с нагрузочной способностью  1400 мА,24 В          (Лампы,сирены и т.п.)</t>
  </si>
  <si>
    <t>Расчет минимального состава оборудования AS101                                  в зависимости от требований к объекту (СКУД и ОС)</t>
  </si>
  <si>
    <t>Расчет минимального состава оборудования AS101                          в зависимости от требований к объекту                      (неадресная пожарная сигнализация)</t>
  </si>
  <si>
    <t>Требуемое количество выходных сигналов ( до 150 мА,24 В)</t>
  </si>
  <si>
    <t>Требуемое количество  выходных сигналов  (сухой контакт  до  100 mA,28 В)</t>
  </si>
  <si>
    <t>Требуемое количество выходных сигналов ( До 1400 мА, 24 В)</t>
  </si>
  <si>
    <t xml:space="preserve">   2.Исходя из требований к монтажу состав оборудования может быть увеличен.</t>
  </si>
  <si>
    <t xml:space="preserve">  1. Исходя из требований к монтажу, состав оборудования может быть увеличен.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</si>
</sst>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/>
    </xf>
    <xf numFmtId="0" fontId="22" fillId="0" borderId="0" xfId="0" applyFont="1" applyAlignment="1">
      <alignment textRotation="90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/>
      <protection hidden="1"/>
    </xf>
    <xf numFmtId="0" fontId="22" fillId="33" borderId="0" xfId="0" applyFont="1" applyFill="1" applyAlignment="1">
      <alignment/>
    </xf>
    <xf numFmtId="0" fontId="23" fillId="34" borderId="11" xfId="0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3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5" fillId="0" borderId="12" xfId="0" applyFont="1" applyBorder="1" applyAlignment="1">
      <alignment vertical="center"/>
    </xf>
    <xf numFmtId="0" fontId="44" fillId="34" borderId="12" xfId="0" applyFont="1" applyFill="1" applyBorder="1" applyAlignment="1" applyProtection="1">
      <alignment horizontal="center" vertical="center" wrapText="1"/>
      <protection hidden="1" locked="0"/>
    </xf>
    <xf numFmtId="0" fontId="45" fillId="0" borderId="0" xfId="0" applyFont="1" applyAlignment="1">
      <alignment wrapText="1"/>
    </xf>
    <xf numFmtId="0" fontId="27" fillId="0" borderId="0" xfId="0" applyFont="1" applyAlignment="1" applyProtection="1">
      <alignment horizontal="center" vertical="center" wrapText="1"/>
      <protection hidden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 hidden="1"/>
    </xf>
    <xf numFmtId="0" fontId="26" fillId="0" borderId="1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8"/>
    </xf>
    <xf numFmtId="0" fontId="2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98" zoomScaleNormal="98" zoomScalePageLayoutView="0" workbookViewId="0" topLeftCell="A1">
      <selection activeCell="E4" sqref="E4"/>
    </sheetView>
  </sheetViews>
  <sheetFormatPr defaultColWidth="9.140625" defaultRowHeight="15"/>
  <cols>
    <col min="1" max="1" width="6.8515625" style="1" customWidth="1"/>
    <col min="2" max="3" width="9.140625" style="1" customWidth="1"/>
    <col min="4" max="4" width="20.00390625" style="1" customWidth="1"/>
    <col min="5" max="5" width="9.140625" style="1" customWidth="1"/>
    <col min="6" max="10" width="9.140625" style="1" hidden="1" customWidth="1"/>
    <col min="11" max="12" width="9.140625" style="1" customWidth="1"/>
    <col min="13" max="13" width="10.57421875" style="1" customWidth="1"/>
    <col min="14" max="14" width="16.28125" style="1" customWidth="1"/>
    <col min="15" max="15" width="11.00390625" style="1" customWidth="1"/>
    <col min="16" max="16384" width="9.140625" style="1" customWidth="1"/>
  </cols>
  <sheetData>
    <row r="1" spans="2:15" ht="61.5" customHeight="1">
      <c r="B1" s="24" t="s">
        <v>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8.5" customHeight="1">
      <c r="A2" s="2"/>
      <c r="B2" s="33" t="s">
        <v>11</v>
      </c>
      <c r="C2" s="33"/>
      <c r="D2" s="33"/>
      <c r="E2" s="33"/>
      <c r="F2" s="27" t="s">
        <v>2</v>
      </c>
      <c r="G2" s="27"/>
      <c r="H2" s="27"/>
      <c r="I2" s="27"/>
      <c r="J2" s="27"/>
      <c r="L2" s="28" t="s">
        <v>1</v>
      </c>
      <c r="M2" s="28"/>
      <c r="N2" s="28"/>
      <c r="O2" s="28"/>
    </row>
    <row r="3" spans="2:15" ht="48" customHeight="1">
      <c r="B3" s="3"/>
      <c r="C3" s="3"/>
      <c r="D3" s="3"/>
      <c r="E3" s="12" t="s">
        <v>12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O3" s="13" t="s">
        <v>15</v>
      </c>
    </row>
    <row r="4" spans="2:15" ht="45" customHeight="1">
      <c r="B4" s="25" t="s">
        <v>31</v>
      </c>
      <c r="C4" s="26"/>
      <c r="D4" s="26"/>
      <c r="E4" s="10">
        <v>0</v>
      </c>
      <c r="F4" s="2">
        <f>ROUNDUP(E4/2,0)</f>
        <v>0</v>
      </c>
      <c r="G4" s="2">
        <f>E4</f>
        <v>0</v>
      </c>
      <c r="H4" s="2">
        <v>0</v>
      </c>
      <c r="I4" s="2">
        <f>F4*6</f>
        <v>0</v>
      </c>
      <c r="J4" s="2">
        <f>5*F4</f>
        <v>0</v>
      </c>
      <c r="K4" s="36"/>
      <c r="L4" s="25" t="s">
        <v>28</v>
      </c>
      <c r="M4" s="26"/>
      <c r="N4" s="26"/>
      <c r="O4" s="11">
        <f>$F$11</f>
        <v>0</v>
      </c>
    </row>
    <row r="5" spans="2:15" ht="44.25" customHeight="1">
      <c r="B5" s="25" t="s">
        <v>32</v>
      </c>
      <c r="C5" s="26"/>
      <c r="D5" s="26"/>
      <c r="E5" s="10">
        <v>0</v>
      </c>
      <c r="F5" s="2">
        <f>E5</f>
        <v>0</v>
      </c>
      <c r="G5" s="2">
        <f>E5</f>
        <v>0</v>
      </c>
      <c r="H5" s="2">
        <v>0</v>
      </c>
      <c r="I5" s="2">
        <f>F5*6</f>
        <v>0</v>
      </c>
      <c r="J5" s="2">
        <v>0</v>
      </c>
      <c r="K5" s="36"/>
      <c r="L5" s="25" t="s">
        <v>29</v>
      </c>
      <c r="M5" s="26"/>
      <c r="N5" s="26"/>
      <c r="O5" s="11">
        <f>F10</f>
        <v>0</v>
      </c>
    </row>
    <row r="6" spans="2:15" ht="30" customHeight="1">
      <c r="B6" s="25" t="s">
        <v>10</v>
      </c>
      <c r="C6" s="26"/>
      <c r="D6" s="26"/>
      <c r="E6" s="10">
        <v>0</v>
      </c>
      <c r="F6" s="2">
        <f>E6</f>
        <v>0</v>
      </c>
      <c r="G6" s="2">
        <v>0</v>
      </c>
      <c r="H6" s="2">
        <f>F6</f>
        <v>0</v>
      </c>
      <c r="I6" s="2">
        <f>6*F6</f>
        <v>0</v>
      </c>
      <c r="J6" s="2">
        <v>0</v>
      </c>
      <c r="K6" s="36"/>
      <c r="L6" s="25" t="s">
        <v>26</v>
      </c>
      <c r="M6" s="26"/>
      <c r="N6" s="26"/>
      <c r="O6" s="11">
        <f>$G$11</f>
        <v>0</v>
      </c>
    </row>
    <row r="7" spans="2:15" ht="30" customHeight="1" hidden="1">
      <c r="B7" s="31" t="s">
        <v>8</v>
      </c>
      <c r="C7" s="31"/>
      <c r="D7" s="31"/>
      <c r="E7" s="31"/>
      <c r="F7" s="2">
        <f>SUM(F4:F6)</f>
        <v>0</v>
      </c>
      <c r="G7" s="2">
        <f>SUM(G4:G6)</f>
        <v>0</v>
      </c>
      <c r="H7" s="2">
        <f>SUM(H4:H6)</f>
        <v>0</v>
      </c>
      <c r="I7" s="2">
        <f>SUM(I4:I6)</f>
        <v>0</v>
      </c>
      <c r="J7" s="2">
        <f>SUM(J4:J6)</f>
        <v>0</v>
      </c>
      <c r="K7" s="36"/>
      <c r="O7" s="9"/>
    </row>
    <row r="8" spans="1:15" ht="79.5" customHeight="1">
      <c r="A8" s="6"/>
      <c r="B8" s="32" t="s">
        <v>33</v>
      </c>
      <c r="C8" s="26"/>
      <c r="D8" s="26"/>
      <c r="E8" s="10">
        <v>0</v>
      </c>
      <c r="F8" s="2">
        <f>IF(E8&lt;=J7,0,CEILING(((E8-J7)/8),1))</f>
        <v>0</v>
      </c>
      <c r="G8" s="2">
        <v>0</v>
      </c>
      <c r="H8" s="2">
        <f>ROUNDUP(E8/4,0)</f>
        <v>0</v>
      </c>
      <c r="I8" s="2">
        <f>I7+F8*8</f>
        <v>0</v>
      </c>
      <c r="J8" s="2">
        <f>J7+F8*8-E8</f>
        <v>0</v>
      </c>
      <c r="K8" s="36"/>
      <c r="L8" s="25" t="s">
        <v>27</v>
      </c>
      <c r="M8" s="26"/>
      <c r="N8" s="26"/>
      <c r="O8" s="11">
        <f>$H$11</f>
        <v>0</v>
      </c>
    </row>
    <row r="9" spans="1:15" ht="78" customHeight="1">
      <c r="A9" s="6"/>
      <c r="B9" s="25" t="s">
        <v>34</v>
      </c>
      <c r="C9" s="26"/>
      <c r="D9" s="26"/>
      <c r="E9" s="10">
        <v>0</v>
      </c>
      <c r="F9" s="2">
        <f>IF(E9&lt;=J8,0,CEILING(((E9-J8)/8),1))</f>
        <v>0</v>
      </c>
      <c r="G9" s="2">
        <f>E9</f>
        <v>0</v>
      </c>
      <c r="H9" s="2">
        <v>0</v>
      </c>
      <c r="I9" s="2">
        <f>I8+F9*8</f>
        <v>0</v>
      </c>
      <c r="J9" s="2">
        <f>J8+F9*8-E9</f>
        <v>0</v>
      </c>
      <c r="K9" s="36"/>
      <c r="L9" s="37" t="s">
        <v>9</v>
      </c>
      <c r="M9" s="38"/>
      <c r="N9" s="41" t="str">
        <f>$J$12</f>
        <v>БПОС101-0,25 </v>
      </c>
      <c r="O9" s="29"/>
    </row>
    <row r="10" spans="1:15" ht="21" customHeight="1">
      <c r="A10" s="6"/>
      <c r="B10" s="25" t="s">
        <v>0</v>
      </c>
      <c r="C10" s="26"/>
      <c r="D10" s="26"/>
      <c r="E10" s="10">
        <v>0</v>
      </c>
      <c r="F10" s="2">
        <f>IF(E10&lt;=I9,0,CEILING(((E10-I9)/8),1))</f>
        <v>0</v>
      </c>
      <c r="G10" s="2">
        <v>0</v>
      </c>
      <c r="H10" s="2">
        <v>0</v>
      </c>
      <c r="I10" s="2">
        <f>F10*8+I9-E10</f>
        <v>0</v>
      </c>
      <c r="J10" s="2">
        <f>J9+F10*8</f>
        <v>0</v>
      </c>
      <c r="K10" s="36"/>
      <c r="L10" s="39"/>
      <c r="M10" s="40"/>
      <c r="N10" s="42"/>
      <c r="O10" s="30"/>
    </row>
    <row r="11" spans="1:10" ht="15" hidden="1">
      <c r="A11" s="36" t="s">
        <v>1</v>
      </c>
      <c r="B11" s="36"/>
      <c r="C11" s="36"/>
      <c r="D11" s="36"/>
      <c r="E11" s="36"/>
      <c r="F11" s="2">
        <f>SUM(F7:F9)</f>
        <v>0</v>
      </c>
      <c r="G11" s="2">
        <f>SUM(G7:G10)</f>
        <v>0</v>
      </c>
      <c r="H11" s="2">
        <f>SUM(H7:H10)</f>
        <v>0</v>
      </c>
      <c r="I11" s="2"/>
      <c r="J11" s="2">
        <f>F11+F10</f>
        <v>0</v>
      </c>
    </row>
    <row r="12" spans="1:11" ht="15" hidden="1">
      <c r="A12" s="7"/>
      <c r="C12" s="1">
        <v>0.25</v>
      </c>
      <c r="D12" s="1">
        <v>0.5</v>
      </c>
      <c r="E12" s="1">
        <v>1</v>
      </c>
      <c r="F12" s="8">
        <v>2</v>
      </c>
      <c r="G12" s="8">
        <v>4</v>
      </c>
      <c r="H12" s="8">
        <v>6</v>
      </c>
      <c r="I12" s="8">
        <v>8</v>
      </c>
      <c r="J12" s="8" t="str">
        <f>CONCATENATE(C13,D13,E13,F13,G13,H13,I13,J13)</f>
        <v>БПОС101-0,25 </v>
      </c>
      <c r="K12" s="7"/>
    </row>
    <row r="13" spans="3:10" ht="15" hidden="1">
      <c r="C13" s="1" t="str">
        <f>IF(J11&lt;9,"БПОС101-0,25 ","")</f>
        <v>БПОС101-0,25 </v>
      </c>
      <c r="D13" s="1">
        <f>IF((J11&lt;17)*(J11&gt;8),"БПОС101-0,5 ","")</f>
      </c>
      <c r="E13" s="1">
        <f>IF((J11&lt;33)*(J11&gt;16),"БПОС101-1  ","")</f>
      </c>
      <c r="F13" s="1">
        <f>IF((J11&lt;65)*(J11&gt;32),"БПОС101-2  ","")</f>
      </c>
      <c r="G13" s="1">
        <f>IF((J11&lt;129)*(J11&gt;64),"БПОС101-4 ","")</f>
      </c>
      <c r="H13" s="1">
        <f>IF((J11&lt;194)*(J11&gt;128),"БПОС101-6 ","")</f>
      </c>
      <c r="I13" s="1">
        <f>IF((J11&lt;257)*(J11&gt;196),"БПОС101-8 ","")</f>
      </c>
      <c r="J13" s="2">
        <f>IF(O4+O5&gt;256,"Более 1го БПОС","")</f>
      </c>
    </row>
    <row r="14" spans="2:15" ht="15">
      <c r="B14" s="34" t="s">
        <v>13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2:16" ht="15">
      <c r="B15" s="35" t="s">
        <v>14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</row>
    <row r="16" ht="15">
      <c r="C16" s="5" t="s">
        <v>40</v>
      </c>
    </row>
  </sheetData>
  <sheetProtection password="EC68" sheet="1" selectLockedCells="1"/>
  <mergeCells count="22">
    <mergeCell ref="B14:O14"/>
    <mergeCell ref="B15:O15"/>
    <mergeCell ref="K4:K10"/>
    <mergeCell ref="A11:E11"/>
    <mergeCell ref="L9:M10"/>
    <mergeCell ref="N9:N10"/>
    <mergeCell ref="O9:O10"/>
    <mergeCell ref="B7:E7"/>
    <mergeCell ref="B8:D8"/>
    <mergeCell ref="B2:E2"/>
    <mergeCell ref="B4:D4"/>
    <mergeCell ref="B5:D5"/>
    <mergeCell ref="B6:D6"/>
    <mergeCell ref="B9:D9"/>
    <mergeCell ref="B10:D10"/>
    <mergeCell ref="L8:N8"/>
    <mergeCell ref="B1:O1"/>
    <mergeCell ref="L6:N6"/>
    <mergeCell ref="F2:J2"/>
    <mergeCell ref="L5:N5"/>
    <mergeCell ref="L4:N4"/>
    <mergeCell ref="L2:O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33.00390625" style="0" customWidth="1"/>
    <col min="3" max="3" width="9.140625" style="14" customWidth="1"/>
    <col min="4" max="6" width="9.140625" style="0" hidden="1" customWidth="1"/>
    <col min="7" max="7" width="20.140625" style="0" customWidth="1"/>
    <col min="8" max="8" width="18.8515625" style="0" customWidth="1"/>
  </cols>
  <sheetData>
    <row r="1" ht="9.75" customHeight="1"/>
    <row r="2" spans="1:8" ht="18.75" customHeight="1">
      <c r="A2" s="23"/>
      <c r="B2" s="45" t="s">
        <v>36</v>
      </c>
      <c r="C2" s="45"/>
      <c r="D2" s="45"/>
      <c r="E2" s="45"/>
      <c r="F2" s="45"/>
      <c r="G2" s="45"/>
      <c r="H2" s="45"/>
    </row>
    <row r="3" spans="1:8" ht="18.75" customHeight="1">
      <c r="A3" s="23"/>
      <c r="B3" s="45"/>
      <c r="C3" s="45"/>
      <c r="D3" s="45"/>
      <c r="E3" s="45"/>
      <c r="F3" s="45"/>
      <c r="G3" s="45"/>
      <c r="H3" s="45"/>
    </row>
    <row r="4" spans="1:8" ht="42" customHeight="1">
      <c r="A4" s="23"/>
      <c r="B4" s="46"/>
      <c r="C4" s="46"/>
      <c r="D4" s="46"/>
      <c r="E4" s="46"/>
      <c r="F4" s="46"/>
      <c r="G4" s="46"/>
      <c r="H4" s="46"/>
    </row>
    <row r="5" spans="2:8" ht="18.75">
      <c r="B5" s="43" t="s">
        <v>18</v>
      </c>
      <c r="C5" s="43"/>
      <c r="D5" s="44" t="s">
        <v>17</v>
      </c>
      <c r="E5" s="44"/>
      <c r="F5" s="15"/>
      <c r="G5" s="43" t="s">
        <v>1</v>
      </c>
      <c r="H5" s="43"/>
    </row>
    <row r="6" spans="2:8" ht="48" customHeight="1">
      <c r="B6" s="16" t="s">
        <v>16</v>
      </c>
      <c r="C6" s="22">
        <v>0</v>
      </c>
      <c r="D6" s="17" t="s">
        <v>19</v>
      </c>
      <c r="E6" s="18">
        <f>C6+C7+C8+C9</f>
        <v>0</v>
      </c>
      <c r="F6" s="18"/>
      <c r="G6" s="21" t="s">
        <v>30</v>
      </c>
      <c r="H6" s="19">
        <f>E9</f>
        <v>0</v>
      </c>
    </row>
    <row r="7" spans="2:8" ht="51" customHeight="1">
      <c r="B7" s="16" t="s">
        <v>38</v>
      </c>
      <c r="C7" s="22">
        <v>0</v>
      </c>
      <c r="D7" s="17" t="s">
        <v>20</v>
      </c>
      <c r="E7" s="18">
        <f>ROUNDUP(C7/4,0)</f>
        <v>0</v>
      </c>
      <c r="F7" s="18"/>
      <c r="G7" s="21" t="s">
        <v>25</v>
      </c>
      <c r="H7" s="19">
        <f>E7</f>
        <v>0</v>
      </c>
    </row>
    <row r="8" spans="2:8" ht="43.5" customHeight="1">
      <c r="B8" s="16" t="s">
        <v>37</v>
      </c>
      <c r="C8" s="22">
        <v>0</v>
      </c>
      <c r="D8" s="17" t="s">
        <v>21</v>
      </c>
      <c r="E8" s="18">
        <f>C9</f>
        <v>0</v>
      </c>
      <c r="F8" s="18"/>
      <c r="G8" s="21" t="s">
        <v>24</v>
      </c>
      <c r="H8" s="19">
        <f>E8</f>
        <v>0</v>
      </c>
    </row>
    <row r="9" spans="2:8" ht="45" customHeight="1">
      <c r="B9" s="16" t="s">
        <v>39</v>
      </c>
      <c r="C9" s="22">
        <v>0</v>
      </c>
      <c r="D9" s="17" t="s">
        <v>23</v>
      </c>
      <c r="E9" s="18">
        <f>ROUNDUP(E6/8,0)</f>
        <v>0</v>
      </c>
      <c r="F9" s="18"/>
      <c r="G9" s="21" t="s">
        <v>22</v>
      </c>
      <c r="H9" s="19" t="str">
        <f>D20</f>
        <v>БПОС101-0,25</v>
      </c>
    </row>
    <row r="10" spans="2:15" ht="15"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5">
      <c r="B11" s="20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ht="18.75">
      <c r="D12" t="str">
        <f>IF(E9&lt;9,"БПОС101-0,25","")</f>
        <v>БПОС101-0,25</v>
      </c>
    </row>
    <row r="13" ht="18.75">
      <c r="D13">
        <f>IF(($E$9&lt;17)*($E$9&gt;8),"БПОС101-0,5 ","")</f>
      </c>
    </row>
    <row r="14" ht="18.75">
      <c r="D14">
        <f>IF(($E$9&lt;33)*($E$9&gt;16),"БПОС101-1 ","")</f>
      </c>
    </row>
    <row r="15" ht="18.75">
      <c r="D15">
        <f>IF(($E$9&lt;65)*($E$9&gt;32),"БПОС101-2","")</f>
      </c>
    </row>
    <row r="16" ht="18.75">
      <c r="D16">
        <f>IF(($E$9&lt;129)*($E$9&gt;64),"БПОС101-4 ","")</f>
      </c>
    </row>
    <row r="17" ht="18.75">
      <c r="D17">
        <f>IF(($E$9&lt;194)*($E$9&gt;128),"БПОС101-6 ","")</f>
      </c>
    </row>
    <row r="18" ht="18.75">
      <c r="D18">
        <f>IF(($E$9&lt;256)*($E$9&gt;192),"БПОС101-8 ","")</f>
      </c>
    </row>
    <row r="19" ht="18.75">
      <c r="D19">
        <f>IF($E$9&gt;256,"Более 1го БПОС ","")</f>
      </c>
    </row>
    <row r="20" ht="18.75">
      <c r="D20" t="str">
        <f>CONCATENATE(D12,D13,D14,D15,D16,D17,D18,D19)</f>
        <v>БПОС101-0,25</v>
      </c>
    </row>
  </sheetData>
  <sheetProtection password="EC68" sheet="1" selectLockedCells="1"/>
  <mergeCells count="4">
    <mergeCell ref="B5:C5"/>
    <mergeCell ref="D5:E5"/>
    <mergeCell ref="G5:H5"/>
    <mergeCell ref="B2:H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sbur</dc:creator>
  <cp:keywords/>
  <dc:description/>
  <cp:lastModifiedBy>AS101</cp:lastModifiedBy>
  <dcterms:created xsi:type="dcterms:W3CDTF">2010-02-24T17:45:51Z</dcterms:created>
  <dcterms:modified xsi:type="dcterms:W3CDTF">2010-03-03T09:56:46Z</dcterms:modified>
  <cp:category/>
  <cp:version/>
  <cp:contentType/>
  <cp:contentStatus/>
</cp:coreProperties>
</file>